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526"/>
  <workbookPr showInkAnnotation="0" autoCompressPictures="0"/>
  <bookViews>
    <workbookView xWindow="2880" yWindow="980" windowWidth="38380" windowHeight="235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5" i="1" l="1"/>
  <c r="B35" i="1"/>
  <c r="C36" i="1"/>
  <c r="D36" i="1"/>
  <c r="D37" i="1"/>
  <c r="D42" i="1"/>
  <c r="D43" i="1"/>
  <c r="D49" i="1"/>
  <c r="C35" i="1"/>
  <c r="C37" i="1"/>
  <c r="C42" i="1"/>
  <c r="C43" i="1"/>
  <c r="C49" i="1"/>
  <c r="D25" i="1"/>
  <c r="D26" i="1"/>
  <c r="C25" i="1"/>
  <c r="B38" i="1"/>
  <c r="B49" i="1"/>
  <c r="B25" i="1"/>
  <c r="B13" i="1"/>
  <c r="B37" i="1"/>
  <c r="B36" i="1"/>
  <c r="D40" i="1"/>
  <c r="D44" i="1"/>
  <c r="D45" i="1"/>
  <c r="D47" i="1"/>
  <c r="D50" i="1"/>
  <c r="D51" i="1"/>
  <c r="B44" i="1"/>
  <c r="B45" i="1"/>
  <c r="B16" i="1"/>
  <c r="B40" i="1"/>
  <c r="B18" i="1"/>
  <c r="B19" i="1"/>
  <c r="B43" i="1"/>
  <c r="B47" i="1"/>
  <c r="B50" i="1"/>
  <c r="B51" i="1"/>
  <c r="D53" i="1"/>
  <c r="C12" i="1"/>
  <c r="D12" i="1"/>
  <c r="D13" i="1"/>
  <c r="D16" i="1"/>
  <c r="D20" i="1"/>
  <c r="D21" i="1"/>
  <c r="D18" i="1"/>
  <c r="D19" i="1"/>
  <c r="D23" i="1"/>
  <c r="D27" i="1"/>
  <c r="B20" i="1"/>
  <c r="B21" i="1"/>
  <c r="B23" i="1"/>
  <c r="B26" i="1"/>
  <c r="B27" i="1"/>
  <c r="D29" i="1"/>
  <c r="D55" i="1"/>
  <c r="C13" i="1"/>
  <c r="C16" i="1"/>
  <c r="C20" i="1"/>
  <c r="C21" i="1"/>
  <c r="C18" i="1"/>
  <c r="C19" i="1"/>
  <c r="C23" i="1"/>
  <c r="C26" i="1"/>
  <c r="C27" i="1"/>
  <c r="C29" i="1"/>
  <c r="B42" i="1"/>
  <c r="B41" i="1"/>
  <c r="B39" i="1"/>
  <c r="C44" i="1"/>
  <c r="C45" i="1"/>
  <c r="C50" i="1"/>
  <c r="C40" i="1"/>
  <c r="C47" i="1"/>
  <c r="C51" i="1"/>
  <c r="C53" i="1"/>
  <c r="C55" i="1"/>
</calcChain>
</file>

<file path=xl/sharedStrings.xml><?xml version="1.0" encoding="utf-8"?>
<sst xmlns="http://schemas.openxmlformats.org/spreadsheetml/2006/main" count="70" uniqueCount="47">
  <si>
    <t>Upsize</t>
  </si>
  <si>
    <t>Downsize</t>
  </si>
  <si>
    <t>Mortgage</t>
  </si>
  <si>
    <t>Interest Rate</t>
  </si>
  <si>
    <t>Payment</t>
  </si>
  <si>
    <t>Taxes/Year</t>
  </si>
  <si>
    <t>Taxes/Month</t>
  </si>
  <si>
    <t>Insurance/Year</t>
  </si>
  <si>
    <t>Insurance/Month</t>
  </si>
  <si>
    <t>HOA Dues</t>
  </si>
  <si>
    <t>Total Monthy Cost</t>
  </si>
  <si>
    <t>Loan Term (Years)</t>
  </si>
  <si>
    <t>Tax Bracket</t>
  </si>
  <si>
    <t>Mortgage Interest Tax Deduction per Month</t>
  </si>
  <si>
    <t>After-Tax Monthly Housing Cost</t>
  </si>
  <si>
    <t>Property Tax Rate</t>
  </si>
  <si>
    <t>Time Value Adjustment</t>
  </si>
  <si>
    <t>Present Value</t>
  </si>
  <si>
    <t>Future Value</t>
  </si>
  <si>
    <t>Cost of Sale</t>
  </si>
  <si>
    <t>Difference in Cost/Month (Stay vs. Move)</t>
  </si>
  <si>
    <t>Difference in Cost/Month (Now vs. Later)</t>
  </si>
  <si>
    <t>Analysis of Upsizing and Downsizing your Home - Today, and at some Future Point</t>
  </si>
  <si>
    <t>Provided by Sebastian "Seb" Frey - Realty World Virtuoso</t>
  </si>
  <si>
    <t>http://RealtyVirtuoso.com</t>
  </si>
  <si>
    <t>includes commissions, repairs, closing costs</t>
  </si>
  <si>
    <t>Interest rate can vary depending on loan-to-value ratio, loan term</t>
  </si>
  <si>
    <t>This is Principal + Interest</t>
  </si>
  <si>
    <t>Property tax can vary depending on location</t>
  </si>
  <si>
    <t>Insurance can vary, here it is assumed to be 0.15% of value per year</t>
  </si>
  <si>
    <t>HOA Dues can vary, assume downsizing to a townhouse</t>
  </si>
  <si>
    <t>This is a cost before taxes</t>
  </si>
  <si>
    <t>The amount of interest paid per month decreases ove time with a fully ammortized loan</t>
  </si>
  <si>
    <t>This is an estimate based on your tax bracket - talk to your tax professional</t>
  </si>
  <si>
    <t>This can be adjusted up, or down - this is not per year, this is total, over whatever time period</t>
  </si>
  <si>
    <t>In the future, your mortgage rate may be higher or lower; this assumes a higher rate in the future</t>
  </si>
  <si>
    <t>Equity/Downpayment</t>
  </si>
  <si>
    <t>In the future, your tax bracket may be higher or lower</t>
  </si>
  <si>
    <t>In the future, the tax-deductibilty of mortgage interest could change</t>
  </si>
  <si>
    <t>HOA dues are assumed to be higher in the future</t>
  </si>
  <si>
    <t>This is your estimated after-tax mortgage payment per month - talk to your tax professional</t>
  </si>
  <si>
    <t>This is how much more or less you will pay in the future, given the variables (time value adjustment, etc.)</t>
  </si>
  <si>
    <t>This is the difference in cost for waiting to upsize or downsize today vs. in the future</t>
  </si>
  <si>
    <t>Assume all of proceeds (equity minus cost of sale) of sale go to down payment to new home</t>
  </si>
  <si>
    <t>Edit the cells which are this color</t>
  </si>
  <si>
    <t>Interest + Taxes per Month</t>
  </si>
  <si>
    <t>Current 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</si>
</sst>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8" formatCode="&quot;$&quot;#,##0.00_);[Red]\(&quot;$&quot;#,##0.00\)"/>
    <numFmt numFmtId="164" formatCode="&quot;$&quot;#,##0"/>
  </numFmts>
  <fonts count="11" x14ac:knownFonts="1"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2"/>
      <color rgb="FF3F3F76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scheme val="minor"/>
    </font>
    <font>
      <b/>
      <sz val="14"/>
      <color theme="1"/>
      <name val="Calibri"/>
      <scheme val="minor"/>
    </font>
    <font>
      <i/>
      <sz val="15"/>
      <color theme="3"/>
      <name val="Calibri"/>
      <scheme val="minor"/>
    </font>
    <font>
      <i/>
      <sz val="14"/>
      <color theme="1"/>
      <name val="Calibri"/>
      <scheme val="minor"/>
    </font>
    <font>
      <sz val="14"/>
      <color rgb="FF3F3F76"/>
      <name val="Calibri"/>
      <scheme val="minor"/>
    </font>
    <font>
      <sz val="14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64">
    <xf numFmtId="0" fontId="0" fillId="0" borderId="0"/>
    <xf numFmtId="0" fontId="1" fillId="0" borderId="1" applyNumberFormat="0" applyFill="0" applyAlignment="0" applyProtection="0"/>
    <xf numFmtId="0" fontId="2" fillId="2" borderId="2" applyNumberFormat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5" fillId="0" borderId="0" xfId="0" applyFont="1"/>
    <xf numFmtId="0" fontId="6" fillId="0" borderId="0" xfId="0" applyFont="1"/>
    <xf numFmtId="0" fontId="1" fillId="0" borderId="1" xfId="1"/>
    <xf numFmtId="0" fontId="7" fillId="0" borderId="1" xfId="1" applyFont="1"/>
    <xf numFmtId="0" fontId="8" fillId="0" borderId="0" xfId="0" applyFont="1"/>
    <xf numFmtId="10" fontId="9" fillId="2" borderId="2" xfId="2" applyNumberFormat="1" applyFont="1"/>
    <xf numFmtId="0" fontId="10" fillId="0" borderId="0" xfId="0" applyFont="1"/>
    <xf numFmtId="10" fontId="10" fillId="0" borderId="0" xfId="0" applyNumberFormat="1" applyFont="1"/>
    <xf numFmtId="164" fontId="9" fillId="2" borderId="2" xfId="2" applyNumberFormat="1" applyFont="1"/>
    <xf numFmtId="164" fontId="10" fillId="0" borderId="0" xfId="0" applyNumberFormat="1" applyFont="1"/>
    <xf numFmtId="0" fontId="9" fillId="2" borderId="2" xfId="2" applyFont="1"/>
    <xf numFmtId="8" fontId="10" fillId="0" borderId="0" xfId="0" applyNumberFormat="1" applyFont="1"/>
    <xf numFmtId="164" fontId="6" fillId="0" borderId="0" xfId="0" applyNumberFormat="1" applyFont="1"/>
    <xf numFmtId="6" fontId="10" fillId="0" borderId="0" xfId="0" applyNumberFormat="1" applyFont="1"/>
  </cellXfs>
  <cellStyles count="6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Heading 1" xfId="1" builtinId="16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Input" xfId="2" builtinId="20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469900</xdr:colOff>
      <xdr:row>5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0" y="0"/>
          <a:ext cx="1295400" cy="129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RealtyVirtuoso.com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abSelected="1" zoomScale="150" zoomScaleNormal="150" zoomScalePageLayoutView="150" workbookViewId="0">
      <selection activeCell="B13" sqref="B13:B15"/>
    </sheetView>
  </sheetViews>
  <sheetFormatPr baseColWidth="10" defaultRowHeight="15" x14ac:dyDescent="0"/>
  <cols>
    <col min="1" max="1" width="44.83203125" customWidth="1"/>
    <col min="2" max="2" width="16.1640625" customWidth="1"/>
    <col min="3" max="3" width="11.33203125" bestFit="1" customWidth="1"/>
    <col min="4" max="4" width="15.1640625" customWidth="1"/>
    <col min="6" max="6" width="10.83203125" style="1"/>
  </cols>
  <sheetData>
    <row r="1" spans="1:6" ht="20" thickBot="1">
      <c r="A1" s="3" t="s">
        <v>22</v>
      </c>
      <c r="B1" s="3"/>
      <c r="C1" s="3"/>
      <c r="D1" s="3"/>
      <c r="E1" s="3"/>
      <c r="F1" s="4"/>
    </row>
    <row r="2" spans="1:6" ht="21" thickTop="1" thickBot="1">
      <c r="A2" s="3" t="s">
        <v>23</v>
      </c>
      <c r="B2" s="3"/>
      <c r="C2" s="3"/>
      <c r="D2" s="3" t="s">
        <v>24</v>
      </c>
      <c r="E2" s="3"/>
      <c r="F2" s="4"/>
    </row>
    <row r="3" spans="1:6" ht="16" thickTop="1"/>
    <row r="5" spans="1:6" ht="18">
      <c r="A5" s="11" t="s">
        <v>44</v>
      </c>
    </row>
    <row r="8" spans="1:6" s="7" customFormat="1" ht="18">
      <c r="A8" s="5" t="s">
        <v>19</v>
      </c>
      <c r="B8" s="6">
        <v>7.4999999999999997E-2</v>
      </c>
      <c r="F8" s="5" t="s">
        <v>25</v>
      </c>
    </row>
    <row r="9" spans="1:6" s="7" customFormat="1" ht="18">
      <c r="A9" s="5"/>
      <c r="B9" s="8"/>
      <c r="F9" s="5"/>
    </row>
    <row r="10" spans="1:6" s="7" customFormat="1" ht="18">
      <c r="B10" s="2" t="s">
        <v>46</v>
      </c>
      <c r="C10" s="2" t="s">
        <v>0</v>
      </c>
      <c r="D10" s="2" t="s">
        <v>1</v>
      </c>
      <c r="F10" s="5"/>
    </row>
    <row r="11" spans="1:6" s="7" customFormat="1" ht="18">
      <c r="A11" s="2" t="s">
        <v>17</v>
      </c>
      <c r="B11" s="9">
        <v>500000</v>
      </c>
      <c r="C11" s="9">
        <v>650000</v>
      </c>
      <c r="D11" s="9">
        <v>350000</v>
      </c>
      <c r="F11" s="5"/>
    </row>
    <row r="12" spans="1:6" s="7" customFormat="1" ht="18">
      <c r="A12" s="2" t="s">
        <v>36</v>
      </c>
      <c r="B12" s="9">
        <v>125000</v>
      </c>
      <c r="C12" s="10">
        <f>B12-(B11*B8)</f>
        <v>87500</v>
      </c>
      <c r="D12" s="10">
        <f>C12-(C11*C8)</f>
        <v>87500</v>
      </c>
      <c r="F12" s="5" t="s">
        <v>43</v>
      </c>
    </row>
    <row r="13" spans="1:6" s="7" customFormat="1" ht="18">
      <c r="A13" s="2" t="s">
        <v>2</v>
      </c>
      <c r="B13" s="10">
        <f>B11-B12</f>
        <v>375000</v>
      </c>
      <c r="C13" s="10">
        <f>C11-C12</f>
        <v>562500</v>
      </c>
      <c r="D13" s="10">
        <f>D11-D12</f>
        <v>262500</v>
      </c>
      <c r="F13" s="5"/>
    </row>
    <row r="14" spans="1:6" s="7" customFormat="1" ht="18">
      <c r="A14" s="2" t="s">
        <v>3</v>
      </c>
      <c r="B14" s="6">
        <v>4.2999999999999997E-2</v>
      </c>
      <c r="C14" s="6">
        <v>4.5999999999999999E-2</v>
      </c>
      <c r="D14" s="6">
        <v>4.2999999999999997E-2</v>
      </c>
      <c r="F14" s="5" t="s">
        <v>26</v>
      </c>
    </row>
    <row r="15" spans="1:6" s="7" customFormat="1" ht="18">
      <c r="A15" s="2" t="s">
        <v>11</v>
      </c>
      <c r="B15" s="11">
        <v>30</v>
      </c>
      <c r="C15" s="11">
        <v>30</v>
      </c>
      <c r="D15" s="11">
        <v>30</v>
      </c>
      <c r="F15" s="5"/>
    </row>
    <row r="16" spans="1:6" s="7" customFormat="1" ht="18">
      <c r="A16" s="2" t="s">
        <v>4</v>
      </c>
      <c r="B16" s="10">
        <f>PMT(B14/12,B15*12,-1*B13)</f>
        <v>1855.7679068998557</v>
      </c>
      <c r="C16" s="10">
        <f>PMT(C14/12,C15*12,-1*C13)</f>
        <v>2883.6245711800671</v>
      </c>
      <c r="D16" s="10">
        <f>PMT(D14/12,D15*12,-1*D13)</f>
        <v>1299.037534829899</v>
      </c>
      <c r="F16" s="5" t="s">
        <v>27</v>
      </c>
    </row>
    <row r="17" spans="1:6" s="7" customFormat="1" ht="18">
      <c r="A17" s="2" t="s">
        <v>15</v>
      </c>
      <c r="B17" s="6">
        <v>1.2E-2</v>
      </c>
      <c r="C17" s="6">
        <v>1.2E-2</v>
      </c>
      <c r="D17" s="6">
        <v>1.2E-2</v>
      </c>
      <c r="F17" s="5" t="s">
        <v>28</v>
      </c>
    </row>
    <row r="18" spans="1:6" s="7" customFormat="1" ht="18">
      <c r="A18" s="2" t="s">
        <v>5</v>
      </c>
      <c r="B18" s="10">
        <f>B11*B17</f>
        <v>6000</v>
      </c>
      <c r="C18" s="10">
        <f>C11*C17</f>
        <v>7800</v>
      </c>
      <c r="D18" s="10">
        <f>D11*D17</f>
        <v>4200</v>
      </c>
      <c r="F18" s="5"/>
    </row>
    <row r="19" spans="1:6" s="7" customFormat="1" ht="18">
      <c r="A19" s="2" t="s">
        <v>6</v>
      </c>
      <c r="B19" s="10">
        <f>B18/12</f>
        <v>500</v>
      </c>
      <c r="C19" s="10">
        <f>C18/12</f>
        <v>650</v>
      </c>
      <c r="D19" s="10">
        <f>D18/12</f>
        <v>350</v>
      </c>
      <c r="F19" s="5"/>
    </row>
    <row r="20" spans="1:6" s="7" customFormat="1" ht="18">
      <c r="A20" s="2" t="s">
        <v>7</v>
      </c>
      <c r="B20" s="10">
        <f>B11*0.0015</f>
        <v>750</v>
      </c>
      <c r="C20" s="10">
        <f>C11*0.0015</f>
        <v>975</v>
      </c>
      <c r="D20" s="10">
        <f>D11*0.0015</f>
        <v>525</v>
      </c>
      <c r="F20" s="5" t="s">
        <v>29</v>
      </c>
    </row>
    <row r="21" spans="1:6" s="7" customFormat="1" ht="18">
      <c r="A21" s="2" t="s">
        <v>8</v>
      </c>
      <c r="B21" s="10">
        <f>B20/12</f>
        <v>62.5</v>
      </c>
      <c r="C21" s="10">
        <f>C20/12</f>
        <v>81.25</v>
      </c>
      <c r="D21" s="10">
        <f>D20/12</f>
        <v>43.75</v>
      </c>
      <c r="F21" s="5"/>
    </row>
    <row r="22" spans="1:6" s="7" customFormat="1" ht="18">
      <c r="A22" s="2" t="s">
        <v>9</v>
      </c>
      <c r="B22" s="9">
        <v>0</v>
      </c>
      <c r="C22" s="9">
        <v>0</v>
      </c>
      <c r="D22" s="9">
        <v>200</v>
      </c>
      <c r="F22" s="5" t="s">
        <v>30</v>
      </c>
    </row>
    <row r="23" spans="1:6" s="7" customFormat="1" ht="18">
      <c r="A23" s="2" t="s">
        <v>10</v>
      </c>
      <c r="B23" s="10">
        <f>B22+B21+B19+B16</f>
        <v>2418.2679068998559</v>
      </c>
      <c r="C23" s="10">
        <f>C22+C21+C19+C16</f>
        <v>3614.8745711800671</v>
      </c>
      <c r="D23" s="10">
        <f>D22+D21+D19+D16</f>
        <v>1892.787534829899</v>
      </c>
      <c r="F23" s="5" t="s">
        <v>31</v>
      </c>
    </row>
    <row r="24" spans="1:6" s="7" customFormat="1" ht="18">
      <c r="A24" s="2" t="s">
        <v>12</v>
      </c>
      <c r="B24" s="6">
        <v>0.25</v>
      </c>
      <c r="C24" s="6">
        <v>0.25</v>
      </c>
      <c r="D24" s="6">
        <v>0.25</v>
      </c>
      <c r="F24" s="5"/>
    </row>
    <row r="25" spans="1:6" s="7" customFormat="1" ht="18">
      <c r="A25" s="2" t="s">
        <v>45</v>
      </c>
      <c r="B25" s="10">
        <f>((B14/12)*B13)+B19</f>
        <v>1843.7499999999998</v>
      </c>
      <c r="C25" s="10">
        <f>((C14/12)*C13)+C19</f>
        <v>2806.25</v>
      </c>
      <c r="D25" s="10">
        <f>((D14/12)*D13)+D19</f>
        <v>1290.625</v>
      </c>
      <c r="F25" s="5" t="s">
        <v>32</v>
      </c>
    </row>
    <row r="26" spans="1:6" s="7" customFormat="1" ht="18">
      <c r="A26" s="2" t="s">
        <v>13</v>
      </c>
      <c r="B26" s="10">
        <f>B25*B24</f>
        <v>460.93749999999994</v>
      </c>
      <c r="C26" s="10">
        <f>C25*C24</f>
        <v>701.5625</v>
      </c>
      <c r="D26" s="10">
        <f>D25*D24</f>
        <v>322.65625</v>
      </c>
      <c r="F26" s="5" t="s">
        <v>33</v>
      </c>
    </row>
    <row r="27" spans="1:6" s="7" customFormat="1" ht="18">
      <c r="A27" s="2" t="s">
        <v>14</v>
      </c>
      <c r="B27" s="10">
        <f>B23-B26</f>
        <v>1957.3304068998559</v>
      </c>
      <c r="C27" s="10">
        <f>C23-C26</f>
        <v>2913.3120711800671</v>
      </c>
      <c r="D27" s="10">
        <f>D23-D26</f>
        <v>1570.131284829899</v>
      </c>
      <c r="F27" s="5" t="s">
        <v>40</v>
      </c>
    </row>
    <row r="28" spans="1:6" s="7" customFormat="1" ht="18">
      <c r="A28" s="2"/>
      <c r="B28" s="12"/>
      <c r="C28" s="12"/>
      <c r="D28" s="12"/>
      <c r="F28" s="5"/>
    </row>
    <row r="29" spans="1:6" s="7" customFormat="1" ht="18">
      <c r="A29" s="2" t="s">
        <v>20</v>
      </c>
      <c r="C29" s="10">
        <f>C27-B27</f>
        <v>955.98166428021113</v>
      </c>
      <c r="D29" s="14">
        <f>D27-B27</f>
        <v>-387.19912206995696</v>
      </c>
      <c r="F29" s="5"/>
    </row>
    <row r="30" spans="1:6" s="7" customFormat="1" ht="18">
      <c r="F30" s="5"/>
    </row>
    <row r="31" spans="1:6" s="7" customFormat="1" ht="18">
      <c r="A31" s="5" t="s">
        <v>16</v>
      </c>
      <c r="B31" s="6">
        <v>0.08</v>
      </c>
      <c r="F31" s="5" t="s">
        <v>34</v>
      </c>
    </row>
    <row r="32" spans="1:6" s="7" customFormat="1" ht="18">
      <c r="A32" s="5"/>
      <c r="B32" s="8"/>
      <c r="F32" s="5"/>
    </row>
    <row r="33" spans="1:6" s="7" customFormat="1" ht="18">
      <c r="A33" s="5"/>
      <c r="B33" s="2" t="s">
        <v>46</v>
      </c>
      <c r="C33" s="2" t="s">
        <v>0</v>
      </c>
      <c r="D33" s="2" t="s">
        <v>1</v>
      </c>
      <c r="F33" s="5"/>
    </row>
    <row r="34" spans="1:6" s="7" customFormat="1" ht="18">
      <c r="A34" s="5"/>
      <c r="B34" s="8"/>
      <c r="C34" s="8"/>
      <c r="D34" s="8"/>
      <c r="F34" s="5"/>
    </row>
    <row r="35" spans="1:6" s="7" customFormat="1" ht="18">
      <c r="A35" s="2" t="s">
        <v>18</v>
      </c>
      <c r="B35" s="10">
        <f>B11+(B11*B31)</f>
        <v>540000</v>
      </c>
      <c r="C35" s="10">
        <f>C11+(C11*B31)</f>
        <v>702000</v>
      </c>
      <c r="D35" s="10">
        <f>D11+(D11*B31)</f>
        <v>378000</v>
      </c>
      <c r="F35" s="5"/>
    </row>
    <row r="36" spans="1:6" s="7" customFormat="1" ht="18">
      <c r="A36" s="2" t="s">
        <v>36</v>
      </c>
      <c r="B36" s="10">
        <f>B35-B37</f>
        <v>165000</v>
      </c>
      <c r="C36" s="10">
        <f>B35-(B35*B8)-B13</f>
        <v>124500</v>
      </c>
      <c r="D36" s="10">
        <f>C36</f>
        <v>124500</v>
      </c>
      <c r="F36" s="5" t="s">
        <v>43</v>
      </c>
    </row>
    <row r="37" spans="1:6" s="7" customFormat="1" ht="18">
      <c r="A37" s="2" t="s">
        <v>2</v>
      </c>
      <c r="B37" s="10">
        <f t="shared" ref="B37:B43" si="0">B13</f>
        <v>375000</v>
      </c>
      <c r="C37" s="10">
        <f>C35-C36</f>
        <v>577500</v>
      </c>
      <c r="D37" s="10">
        <f>D35-D36</f>
        <v>253500</v>
      </c>
      <c r="F37" s="5"/>
    </row>
    <row r="38" spans="1:6" s="7" customFormat="1" ht="18">
      <c r="A38" s="2" t="s">
        <v>3</v>
      </c>
      <c r="B38" s="6">
        <f t="shared" si="0"/>
        <v>4.2999999999999997E-2</v>
      </c>
      <c r="C38" s="6">
        <v>5.6000000000000001E-2</v>
      </c>
      <c r="D38" s="6">
        <v>5.2999999999999999E-2</v>
      </c>
      <c r="F38" s="5" t="s">
        <v>35</v>
      </c>
    </row>
    <row r="39" spans="1:6" s="7" customFormat="1" ht="18">
      <c r="A39" s="2" t="s">
        <v>11</v>
      </c>
      <c r="B39" s="11">
        <f t="shared" si="0"/>
        <v>30</v>
      </c>
      <c r="C39" s="11">
        <v>30</v>
      </c>
      <c r="D39" s="11">
        <v>30</v>
      </c>
      <c r="F39" s="5"/>
    </row>
    <row r="40" spans="1:6" s="7" customFormat="1" ht="18">
      <c r="A40" s="2" t="s">
        <v>4</v>
      </c>
      <c r="B40" s="10">
        <f t="shared" si="0"/>
        <v>1855.7679068998557</v>
      </c>
      <c r="C40" s="10">
        <f>PMT(C38/12,C39*12,-1*C37)</f>
        <v>3315.3061132039225</v>
      </c>
      <c r="D40" s="10">
        <f>PMT(D38/12,D39*12,-1*D37)</f>
        <v>1407.6972938277545</v>
      </c>
      <c r="F40" s="5"/>
    </row>
    <row r="41" spans="1:6" s="7" customFormat="1" ht="18">
      <c r="A41" s="2" t="s">
        <v>15</v>
      </c>
      <c r="B41" s="6">
        <f t="shared" si="0"/>
        <v>1.2E-2</v>
      </c>
      <c r="C41" s="6">
        <v>1.2E-2</v>
      </c>
      <c r="D41" s="6">
        <v>1.2E-2</v>
      </c>
      <c r="F41" s="5"/>
    </row>
    <row r="42" spans="1:6" s="7" customFormat="1" ht="18">
      <c r="A42" s="2" t="s">
        <v>5</v>
      </c>
      <c r="B42" s="10">
        <f t="shared" si="0"/>
        <v>6000</v>
      </c>
      <c r="C42" s="10">
        <f>C35*C41</f>
        <v>8424</v>
      </c>
      <c r="D42" s="10">
        <f>D35*D41</f>
        <v>4536</v>
      </c>
      <c r="F42" s="5"/>
    </row>
    <row r="43" spans="1:6" s="7" customFormat="1" ht="18">
      <c r="A43" s="2" t="s">
        <v>6</v>
      </c>
      <c r="B43" s="10">
        <f t="shared" si="0"/>
        <v>500</v>
      </c>
      <c r="C43" s="10">
        <f>C42/12</f>
        <v>702</v>
      </c>
      <c r="D43" s="10">
        <f>D42/12</f>
        <v>378</v>
      </c>
      <c r="F43" s="5"/>
    </row>
    <row r="44" spans="1:6" s="7" customFormat="1" ht="18">
      <c r="A44" s="2" t="s">
        <v>7</v>
      </c>
      <c r="B44" s="10">
        <f>B35*0.0015</f>
        <v>810</v>
      </c>
      <c r="C44" s="10">
        <f>C35*0.0015</f>
        <v>1053</v>
      </c>
      <c r="D44" s="10">
        <f>D35*0.0015</f>
        <v>567</v>
      </c>
      <c r="F44" s="5"/>
    </row>
    <row r="45" spans="1:6" s="7" customFormat="1" ht="18">
      <c r="A45" s="2" t="s">
        <v>8</v>
      </c>
      <c r="B45" s="10">
        <f>B44/12</f>
        <v>67.5</v>
      </c>
      <c r="C45" s="10">
        <f>C44/12</f>
        <v>87.75</v>
      </c>
      <c r="D45" s="10">
        <f>D44/12</f>
        <v>47.25</v>
      </c>
      <c r="F45" s="5"/>
    </row>
    <row r="46" spans="1:6" s="7" customFormat="1" ht="18">
      <c r="A46" s="2" t="s">
        <v>9</v>
      </c>
      <c r="B46" s="9">
        <v>0</v>
      </c>
      <c r="C46" s="9">
        <v>0</v>
      </c>
      <c r="D46" s="9">
        <v>220</v>
      </c>
      <c r="F46" s="5" t="s">
        <v>39</v>
      </c>
    </row>
    <row r="47" spans="1:6" s="7" customFormat="1" ht="18">
      <c r="A47" s="2" t="s">
        <v>10</v>
      </c>
      <c r="B47" s="10">
        <f>B46+B45+B43+B40</f>
        <v>2423.2679068998559</v>
      </c>
      <c r="C47" s="10">
        <f>C46+C45+C43+C40</f>
        <v>4105.056113203922</v>
      </c>
      <c r="D47" s="10">
        <f>D46+D45+D43+D40</f>
        <v>2052.9472938277545</v>
      </c>
      <c r="F47" s="5"/>
    </row>
    <row r="48" spans="1:6" s="7" customFormat="1" ht="18">
      <c r="A48" s="2" t="s">
        <v>12</v>
      </c>
      <c r="B48" s="8">
        <v>0.25</v>
      </c>
      <c r="C48" s="8">
        <v>0.25</v>
      </c>
      <c r="D48" s="8">
        <v>0.25</v>
      </c>
      <c r="F48" s="5" t="s">
        <v>37</v>
      </c>
    </row>
    <row r="49" spans="1:6" s="7" customFormat="1" ht="18">
      <c r="A49" s="2" t="s">
        <v>45</v>
      </c>
      <c r="B49" s="10">
        <f>((B38/12)*B37)+B43</f>
        <v>1843.7499999999998</v>
      </c>
      <c r="C49" s="10">
        <f>((C38/12)*C37)+C43</f>
        <v>3397</v>
      </c>
      <c r="D49" s="10">
        <f>((D38/12)*D37)+D43</f>
        <v>1497.625</v>
      </c>
      <c r="F49" s="5" t="s">
        <v>32</v>
      </c>
    </row>
    <row r="50" spans="1:6" s="7" customFormat="1" ht="18">
      <c r="A50" s="2" t="s">
        <v>13</v>
      </c>
      <c r="B50" s="10">
        <f>B49*B48</f>
        <v>460.93749999999994</v>
      </c>
      <c r="C50" s="10">
        <f>C49*C48</f>
        <v>849.25</v>
      </c>
      <c r="D50" s="10">
        <f>D49*D48</f>
        <v>374.40625</v>
      </c>
      <c r="F50" s="5" t="s">
        <v>38</v>
      </c>
    </row>
    <row r="51" spans="1:6" s="7" customFormat="1" ht="18">
      <c r="A51" s="2" t="s">
        <v>14</v>
      </c>
      <c r="B51" s="10">
        <f>B47-B50</f>
        <v>1962.3304068998559</v>
      </c>
      <c r="C51" s="10">
        <f>C47-C50</f>
        <v>3255.806113203922</v>
      </c>
      <c r="D51" s="10">
        <f>D47-D50</f>
        <v>1678.5410438277545</v>
      </c>
      <c r="F51" s="5" t="s">
        <v>40</v>
      </c>
    </row>
    <row r="52" spans="1:6" s="7" customFormat="1" ht="18">
      <c r="F52" s="5"/>
    </row>
    <row r="53" spans="1:6" s="7" customFormat="1" ht="18">
      <c r="A53" s="2" t="s">
        <v>20</v>
      </c>
      <c r="B53" s="12"/>
      <c r="C53" s="10">
        <f>C51-B51</f>
        <v>1293.4757063040661</v>
      </c>
      <c r="D53" s="14">
        <f>D51-B51</f>
        <v>-283.78936307210142</v>
      </c>
      <c r="F53" s="5" t="s">
        <v>41</v>
      </c>
    </row>
    <row r="54" spans="1:6" s="7" customFormat="1" ht="18">
      <c r="F54" s="5"/>
    </row>
    <row r="55" spans="1:6" s="7" customFormat="1" ht="18">
      <c r="A55" s="2" t="s">
        <v>21</v>
      </c>
      <c r="C55" s="13">
        <f>C53-C29</f>
        <v>337.49404202385495</v>
      </c>
      <c r="D55" s="13">
        <f>D53-D29</f>
        <v>103.40975899785553</v>
      </c>
      <c r="F55" s="5" t="s">
        <v>42</v>
      </c>
    </row>
    <row r="56" spans="1:6" s="7" customFormat="1" ht="18">
      <c r="F56" s="5"/>
    </row>
  </sheetData>
  <sheetProtection sheet="1" objects="1" scenarios="1"/>
  <hyperlinks>
    <hyperlink ref="D2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Thunderbird Real Estate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Frey</dc:creator>
  <cp:lastModifiedBy>Sebatian Frey</cp:lastModifiedBy>
  <dcterms:created xsi:type="dcterms:W3CDTF">2014-05-01T13:58:27Z</dcterms:created>
  <dcterms:modified xsi:type="dcterms:W3CDTF">2014-05-05T18:05:53Z</dcterms:modified>
</cp:coreProperties>
</file>